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E9F" lockStructure="1"/>
  <bookViews>
    <workbookView xWindow="240" yWindow="30" windowWidth="20115" windowHeight="7485"/>
  </bookViews>
  <sheets>
    <sheet name="Einschlusskriterien" sheetId="1" r:id="rId1"/>
    <sheet name="ISO 7029" sheetId="2" r:id="rId2"/>
    <sheet name="Einteilung des Hörverlusts" sheetId="3" r:id="rId3"/>
  </sheets>
  <definedNames>
    <definedName name="age">'ISO 7029'!$C$3</definedName>
    <definedName name="alter_limit">'ISO 7029'!$C$4</definedName>
    <definedName name="alter18">'ISO 7029'!$B$21</definedName>
    <definedName name="gender">'ISO 7029'!$C$5</definedName>
    <definedName name="include_audiogram_select">Einschlusskriterien!#REF!</definedName>
    <definedName name="include_difference">Einschlusskriterien!$I$13</definedName>
    <definedName name="include_severity">Einschlusskriterien!$I$12</definedName>
    <definedName name="inlcude_PTA_select">Einschlusskriterien!#REF!</definedName>
  </definedNames>
  <calcPr calcId="145621"/>
</workbook>
</file>

<file path=xl/calcChain.xml><?xml version="1.0" encoding="utf-8"?>
<calcChain xmlns="http://schemas.openxmlformats.org/spreadsheetml/2006/main">
  <c r="T29" i="1" l="1"/>
  <c r="T28" i="1"/>
  <c r="T27" i="1"/>
  <c r="M22" i="1"/>
  <c r="M20" i="1"/>
  <c r="M19" i="1"/>
  <c r="D27" i="1" l="1"/>
  <c r="E27" i="1"/>
  <c r="F27" i="1"/>
  <c r="G27" i="1"/>
  <c r="H27" i="1"/>
  <c r="I27" i="1"/>
  <c r="J27" i="1"/>
  <c r="K27" i="1"/>
  <c r="L27" i="1"/>
  <c r="L28" i="1" l="1"/>
  <c r="K28" i="1"/>
  <c r="J28" i="1"/>
  <c r="I28" i="1"/>
  <c r="H28" i="1"/>
  <c r="G28" i="1"/>
  <c r="F28" i="1"/>
  <c r="E28" i="1"/>
  <c r="D28" i="1"/>
  <c r="C3" i="2" l="1"/>
  <c r="C4" i="2" l="1"/>
  <c r="N20" i="1"/>
  <c r="D15" i="3" s="1"/>
  <c r="N22" i="1"/>
  <c r="N19" i="1"/>
  <c r="D14" i="3" s="1"/>
  <c r="D17" i="3" l="1"/>
  <c r="F15" i="3"/>
  <c r="P20" i="1" s="1"/>
  <c r="E15" i="3"/>
  <c r="O20" i="1" s="1"/>
  <c r="F14" i="3"/>
  <c r="P19" i="1" s="1"/>
  <c r="E14" i="3"/>
  <c r="O19" i="1" s="1"/>
  <c r="F14" i="2"/>
  <c r="H14" i="2" s="1"/>
  <c r="E19" i="2"/>
  <c r="G19" i="2" s="1"/>
  <c r="E13" i="2"/>
  <c r="G13" i="2" s="1"/>
  <c r="E17" i="2"/>
  <c r="G17" i="2" s="1"/>
  <c r="E21" i="2"/>
  <c r="G21" i="2" s="1"/>
  <c r="E22" i="2"/>
  <c r="G22" i="2" s="1"/>
  <c r="F13" i="2"/>
  <c r="H13" i="2" s="1"/>
  <c r="F19" i="2"/>
  <c r="H19" i="2" s="1"/>
  <c r="F15" i="2"/>
  <c r="H15" i="2" s="1"/>
  <c r="F21" i="1" s="1"/>
  <c r="E20" i="2"/>
  <c r="G20" i="2" s="1"/>
  <c r="E16" i="2"/>
  <c r="G16" i="2" s="1"/>
  <c r="F22" i="2"/>
  <c r="H22" i="2" s="1"/>
  <c r="F18" i="2"/>
  <c r="H18" i="2" s="1"/>
  <c r="E15" i="2"/>
  <c r="G15" i="2" s="1"/>
  <c r="F21" i="2"/>
  <c r="H21" i="2" s="1"/>
  <c r="F17" i="2"/>
  <c r="H17" i="2" s="1"/>
  <c r="E18" i="2"/>
  <c r="G18" i="2" s="1"/>
  <c r="E14" i="2"/>
  <c r="G14" i="2" s="1"/>
  <c r="F20" i="2"/>
  <c r="H20" i="2" s="1"/>
  <c r="F16" i="2"/>
  <c r="H16" i="2" s="1"/>
  <c r="G21" i="1" s="1"/>
  <c r="G29" i="1" s="1"/>
  <c r="O27" i="1"/>
  <c r="P27" i="1"/>
  <c r="N28" i="1"/>
  <c r="S28" i="1"/>
  <c r="Q28" i="1"/>
  <c r="R28" i="1"/>
  <c r="M27" i="1"/>
  <c r="N27" i="1"/>
  <c r="M28" i="1"/>
  <c r="S27" i="1"/>
  <c r="Q27" i="1"/>
  <c r="R27" i="1"/>
  <c r="P28" i="1"/>
  <c r="O28" i="1"/>
  <c r="F29" i="1" l="1"/>
  <c r="F17" i="3"/>
  <c r="P22" i="1" s="1"/>
  <c r="E17" i="3"/>
  <c r="O22" i="1" s="1"/>
  <c r="D21" i="1"/>
  <c r="D29" i="1" s="1"/>
  <c r="H21" i="1"/>
  <c r="H29" i="1" s="1"/>
  <c r="E21" i="1"/>
  <c r="E29" i="1" s="1"/>
  <c r="J21" i="1"/>
  <c r="J29" i="1" s="1"/>
  <c r="L21" i="1"/>
  <c r="L29" i="1" s="1"/>
  <c r="K21" i="1"/>
  <c r="K29" i="1" s="1"/>
  <c r="I21" i="1"/>
  <c r="I29" i="1" s="1"/>
  <c r="M6" i="1"/>
  <c r="M7" i="1"/>
  <c r="N29" i="1" l="1"/>
  <c r="M29" i="1"/>
  <c r="N21" i="1"/>
  <c r="D16" i="3" s="1"/>
  <c r="S29" i="1"/>
  <c r="R29" i="1"/>
  <c r="Q29" i="1"/>
  <c r="P29" i="1"/>
  <c r="O29" i="1"/>
  <c r="F16" i="3" l="1"/>
  <c r="P21" i="1" s="1"/>
  <c r="E16" i="3"/>
  <c r="O21" i="1" s="1"/>
  <c r="M8" i="1"/>
</calcChain>
</file>

<file path=xl/sharedStrings.xml><?xml version="1.0" encoding="utf-8"?>
<sst xmlns="http://schemas.openxmlformats.org/spreadsheetml/2006/main" count="87" uniqueCount="66">
  <si>
    <t>dB HL</t>
  </si>
  <si>
    <t>0,25-1</t>
  </si>
  <si>
    <t>0,5-2</t>
  </si>
  <si>
    <t>1-3</t>
  </si>
  <si>
    <t>2-4</t>
  </si>
  <si>
    <t>3-6</t>
  </si>
  <si>
    <t>4-8</t>
  </si>
  <si>
    <t>0,125-0,5</t>
  </si>
  <si>
    <r>
      <t>alpha (dB/Jahr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</si>
  <si>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WHO</t>
  </si>
  <si>
    <t>min</t>
  </si>
  <si>
    <t>max</t>
  </si>
  <si>
    <t>WHO (0.5, 1, 2, 4 kHz)</t>
  </si>
  <si>
    <t>EC (0.5, 1, 2, 4 kHz)</t>
  </si>
  <si>
    <t>EC</t>
  </si>
  <si>
    <t>ID (optional):</t>
  </si>
  <si>
    <t>PTA, dB HL</t>
  </si>
  <si>
    <r>
      <t>4PTA</t>
    </r>
    <r>
      <rPr>
        <sz val="9"/>
        <color theme="1"/>
        <rFont val="Calibri"/>
        <family val="2"/>
        <scheme val="minor"/>
      </rPr>
      <t>, dB HL</t>
    </r>
  </si>
  <si>
    <r>
      <t>4PTA</t>
    </r>
    <r>
      <rPr>
        <b/>
        <sz val="9"/>
        <color theme="1"/>
        <rFont val="Calibri"/>
        <family val="2"/>
        <scheme val="minor"/>
      </rPr>
      <t xml:space="preserve"> (dB HL)</t>
    </r>
  </si>
  <si>
    <r>
      <t>4PTA</t>
    </r>
    <r>
      <rPr>
        <b/>
        <sz val="11"/>
        <color theme="1"/>
        <rFont val="Calibri"/>
        <family val="2"/>
        <scheme val="minor"/>
      </rPr>
      <t xml:space="preserve"> (dB HL)</t>
    </r>
  </si>
  <si>
    <t>Demografische Daten</t>
  </si>
  <si>
    <t>Alter (Jahre)</t>
  </si>
  <si>
    <t>Geschlecht</t>
  </si>
  <si>
    <t>Empfehlung für Einschluss</t>
  </si>
  <si>
    <t>Audiogramm vor Hörsturz</t>
  </si>
  <si>
    <t>Audiogramm Gegenseite</t>
  </si>
  <si>
    <t>Audiogramm nach ISO 7029</t>
  </si>
  <si>
    <t>weiblich</t>
  </si>
  <si>
    <t>Einschlusskriterien</t>
  </si>
  <si>
    <t>Minimale Schwere des Hörverlustes</t>
  </si>
  <si>
    <t>Minimale Differenz (3 benachbarte meistbetroffene Frequenzen):</t>
  </si>
  <si>
    <t>Wenn HL &gt; 115 dB bitte "120" eingeben!</t>
  </si>
  <si>
    <t>nur Luftleitungsschwellen!</t>
  </si>
  <si>
    <t>Aktuelles Audiogramm</t>
  </si>
  <si>
    <t>Frequenz (kHz)</t>
  </si>
  <si>
    <t>Daten-prüfung</t>
  </si>
  <si>
    <t>Einteilung</t>
  </si>
  <si>
    <t>Referenz (Baseline)</t>
  </si>
  <si>
    <t>Audiogramm nach ISO7029</t>
  </si>
  <si>
    <t>Hörsturzbedingter Hörverlust (Differenz zu Referenzaudiogramm)</t>
  </si>
  <si>
    <t>Mittlerer HV (dB) für Frequenzbereich von … bis … kHz</t>
  </si>
  <si>
    <t>max. HV</t>
  </si>
  <si>
    <t>Berechnung der Hörschwellen nach ISO 7029</t>
  </si>
  <si>
    <t>Alter - 18 Jahre</t>
  </si>
  <si>
    <t>Parameter (aus ISO 7029)</t>
  </si>
  <si>
    <t>Männlich</t>
  </si>
  <si>
    <t>Weiblich</t>
  </si>
  <si>
    <t>Hörverlust (dB; gerundet)</t>
  </si>
  <si>
    <t>Hörverlust (dB)</t>
  </si>
  <si>
    <t>Berechnung nach Alter und Geschlecht</t>
  </si>
  <si>
    <t>Grad</t>
  </si>
  <si>
    <t>dB HL des besser hörenden Ohres</t>
  </si>
  <si>
    <t>Audiogramm</t>
  </si>
  <si>
    <t>Audiogramme</t>
  </si>
  <si>
    <t>Berechung des hörsturzbedingten Hörverlusts (HV)</t>
  </si>
  <si>
    <t>Empfehlung</t>
  </si>
  <si>
    <t>Referenz-Audiogramm</t>
  </si>
  <si>
    <t>Frequenz (Hz)</t>
  </si>
  <si>
    <t>Grad des Hörverlusts</t>
  </si>
  <si>
    <t>Kategorie</t>
  </si>
  <si>
    <t>mittlerer Hörverlust</t>
  </si>
  <si>
    <t>schwerer Hörverlust</t>
  </si>
  <si>
    <t>leichter Hörverlust</t>
  </si>
  <si>
    <t>sehr schwerer Hörverlust einschl. Taubheit</t>
  </si>
  <si>
    <t>kein Hörverlust / normal</t>
  </si>
  <si>
    <t>T. Rahne, v.de2.3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</si>
</sst>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1" xfId="0" applyFont="1" applyBorder="1"/>
    <xf numFmtId="0" fontId="0" fillId="0" borderId="0" xfId="0" applyBorder="1" applyAlignment="1">
      <alignment horizontal="left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9" fillId="0" borderId="0" xfId="0" applyFont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3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/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0" xfId="0" applyFont="1" applyProtection="1"/>
    <xf numFmtId="0" fontId="3" fillId="0" borderId="9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11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1" fillId="0" borderId="0" xfId="0" applyFont="1" applyFill="1" applyBorder="1" applyProtection="1"/>
    <xf numFmtId="0" fontId="3" fillId="3" borderId="9" xfId="0" applyFont="1" applyFill="1" applyBorder="1" applyAlignment="1" applyProtection="1">
      <alignment horizontal="center"/>
    </xf>
    <xf numFmtId="0" fontId="3" fillId="0" borderId="15" xfId="0" applyFont="1" applyBorder="1" applyProtection="1"/>
    <xf numFmtId="0" fontId="3" fillId="0" borderId="11" xfId="0" applyFont="1" applyBorder="1" applyProtection="1"/>
    <xf numFmtId="0" fontId="3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2" fontId="3" fillId="0" borderId="22" xfId="0" applyNumberFormat="1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2" fontId="3" fillId="0" borderId="0" xfId="0" applyNumberFormat="1" applyFont="1" applyProtection="1"/>
    <xf numFmtId="0" fontId="5" fillId="0" borderId="1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8" fillId="0" borderId="0" xfId="0" applyFont="1" applyFill="1" applyAlignment="1" applyProtection="1"/>
    <xf numFmtId="0" fontId="11" fillId="0" borderId="13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Protection="1"/>
    <xf numFmtId="0" fontId="4" fillId="0" borderId="25" xfId="0" applyFont="1" applyBorder="1" applyAlignment="1" applyProtection="1">
      <alignment horizontal="center"/>
    </xf>
    <xf numFmtId="0" fontId="4" fillId="0" borderId="1" xfId="0" quotePrefix="1" applyFont="1" applyBorder="1" applyAlignment="1" applyProtection="1">
      <alignment horizontal="center"/>
    </xf>
    <xf numFmtId="16" fontId="4" fillId="0" borderId="1" xfId="0" quotePrefix="1" applyNumberFormat="1" applyFont="1" applyBorder="1" applyAlignment="1" applyProtection="1">
      <alignment horizontal="center"/>
    </xf>
    <xf numFmtId="0" fontId="4" fillId="0" borderId="12" xfId="0" quotePrefix="1" applyFont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/>
    </xf>
    <xf numFmtId="2" fontId="3" fillId="0" borderId="12" xfId="0" applyNumberFormat="1" applyFont="1" applyBorder="1" applyAlignment="1" applyProtection="1">
      <alignment horizontal="center"/>
    </xf>
    <xf numFmtId="2" fontId="4" fillId="3" borderId="22" xfId="0" applyNumberFormat="1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16" xfId="0" applyFont="1" applyBorder="1" applyProtection="1"/>
    <xf numFmtId="0" fontId="3" fillId="0" borderId="16" xfId="0" applyFont="1" applyBorder="1" applyAlignment="1" applyProtection="1">
      <alignment horizontal="center"/>
    </xf>
    <xf numFmtId="2" fontId="3" fillId="0" borderId="16" xfId="0" applyNumberFormat="1" applyFont="1" applyBorder="1" applyAlignment="1" applyProtection="1">
      <alignment horizontal="center"/>
    </xf>
    <xf numFmtId="2" fontId="3" fillId="0" borderId="14" xfId="0" applyNumberFormat="1" applyFont="1" applyBorder="1" applyAlignment="1" applyProtection="1">
      <alignment horizontal="center"/>
    </xf>
    <xf numFmtId="2" fontId="4" fillId="3" borderId="23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0" fontId="1" fillId="0" borderId="32" xfId="0" applyFont="1" applyBorder="1" applyAlignment="1">
      <alignment horizontal="center"/>
    </xf>
    <xf numFmtId="165" fontId="4" fillId="0" borderId="1" xfId="0" applyNumberFormat="1" applyFont="1" applyBorder="1" applyAlignment="1" applyProtection="1">
      <alignment horizontal="center"/>
    </xf>
    <xf numFmtId="0" fontId="1" fillId="0" borderId="35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26" xfId="0" applyFont="1" applyFill="1" applyBorder="1" applyAlignment="1" applyProtection="1">
      <alignment horizontal="center"/>
      <protection locked="0"/>
    </xf>
    <xf numFmtId="0" fontId="6" fillId="4" borderId="46" xfId="0" applyFont="1" applyFill="1" applyBorder="1" applyAlignment="1" applyProtection="1">
      <alignment horizontal="center"/>
      <protection locked="0"/>
    </xf>
    <xf numFmtId="0" fontId="6" fillId="4" borderId="16" xfId="0" quotePrefix="1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/>
    </xf>
    <xf numFmtId="0" fontId="3" fillId="0" borderId="42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6" fillId="4" borderId="15" xfId="0" applyFont="1" applyFill="1" applyBorder="1" applyAlignment="1" applyProtection="1">
      <alignment horizontal="center"/>
    </xf>
    <xf numFmtId="0" fontId="6" fillId="4" borderId="16" xfId="0" applyFont="1" applyFill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wrapText="1"/>
    </xf>
    <xf numFmtId="0" fontId="4" fillId="0" borderId="20" xfId="0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16" fillId="0" borderId="47" xfId="0" applyFont="1" applyBorder="1" applyAlignment="1" applyProtection="1">
      <alignment horizontal="center"/>
    </xf>
    <xf numFmtId="0" fontId="16" fillId="0" borderId="48" xfId="0" applyFont="1" applyBorder="1" applyAlignment="1" applyProtection="1">
      <alignment horizontal="center"/>
    </xf>
    <xf numFmtId="0" fontId="16" fillId="0" borderId="49" xfId="0" applyFont="1" applyBorder="1" applyAlignment="1" applyProtection="1">
      <alignment horizontal="center"/>
    </xf>
    <xf numFmtId="0" fontId="16" fillId="0" borderId="50" xfId="0" applyFont="1" applyFill="1" applyBorder="1" applyAlignment="1" applyProtection="1">
      <alignment horizontal="center"/>
    </xf>
    <xf numFmtId="0" fontId="16" fillId="0" borderId="48" xfId="0" applyFont="1" applyFill="1" applyBorder="1" applyAlignment="1" applyProtection="1">
      <alignment horizontal="center"/>
    </xf>
    <xf numFmtId="0" fontId="16" fillId="0" borderId="51" xfId="0" applyFont="1" applyFill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6" fillId="4" borderId="45" xfId="0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2" borderId="11" xfId="0" quotePrefix="1" applyFont="1" applyFill="1" applyBorder="1" applyAlignment="1" applyProtection="1">
      <alignment horizontal="center"/>
    </xf>
    <xf numFmtId="2" fontId="3" fillId="2" borderId="11" xfId="0" applyNumberFormat="1" applyFont="1" applyFill="1" applyBorder="1" applyAlignment="1" applyProtection="1">
      <alignment horizontal="center"/>
    </xf>
    <xf numFmtId="2" fontId="3" fillId="2" borderId="13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1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5237910052951"/>
          <c:y val="0.16896459371150035"/>
          <c:w val="0.55959144283022499"/>
          <c:h val="0.78068384309104222"/>
        </c:manualLayout>
      </c:layout>
      <c:scatterChart>
        <c:scatterStyle val="lineMarker"/>
        <c:varyColors val="0"/>
        <c:ser>
          <c:idx val="0"/>
          <c:order val="0"/>
          <c:tx>
            <c:strRef>
              <c:f>Einschlusskriterien!$B$19</c:f>
              <c:strCache>
                <c:ptCount val="1"/>
                <c:pt idx="0">
                  <c:v>Audiogramm vor Hörsturz</c:v>
                </c:pt>
              </c:strCache>
            </c:strRef>
          </c:tx>
          <c:spPr>
            <a:ln w="28575" cmpd="sng">
              <a:solidFill>
                <a:srgbClr val="FF0000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Einschlusskriterien!$D$18:$L$18</c:f>
              <c:numCache>
                <c:formatCode>General</c:formatCode>
                <c:ptCount val="9"/>
                <c:pt idx="0" formatCode="0.00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xVal>
          <c:yVal>
            <c:numRef>
              <c:f>Einschlusskriterien!$D$19:$L$19</c:f>
              <c:numCache>
                <c:formatCode>General</c:formatCode>
                <c:ptCount val="9"/>
              </c:numCache>
            </c:numRef>
          </c:yVal>
          <c:smooth val="0"/>
        </c:ser>
        <c:ser>
          <c:idx val="1"/>
          <c:order val="1"/>
          <c:tx>
            <c:strRef>
              <c:f>Einschlusskriterien!$B$20</c:f>
              <c:strCache>
                <c:ptCount val="1"/>
                <c:pt idx="0">
                  <c:v>Audiogramm Gegenseite</c:v>
                </c:pt>
              </c:strCache>
            </c:strRef>
          </c:tx>
          <c:spPr>
            <a:ln w="28575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Einschlusskriterien!$D$18:$L$18</c:f>
              <c:numCache>
                <c:formatCode>General</c:formatCode>
                <c:ptCount val="9"/>
                <c:pt idx="0" formatCode="0.00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xVal>
          <c:yVal>
            <c:numRef>
              <c:f>Einschlusskriterien!$D$20:$L$20</c:f>
              <c:numCache>
                <c:formatCode>General</c:formatCode>
                <c:ptCount val="9"/>
              </c:numCache>
            </c:numRef>
          </c:yVal>
          <c:smooth val="0"/>
        </c:ser>
        <c:ser>
          <c:idx val="2"/>
          <c:order val="2"/>
          <c:tx>
            <c:strRef>
              <c:f>Einschlusskriterien!$B$21</c:f>
              <c:strCache>
                <c:ptCount val="1"/>
                <c:pt idx="0">
                  <c:v>Audiogramm nach ISO 7029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Einschlusskriterien!$D$18:$L$18</c:f>
              <c:numCache>
                <c:formatCode>General</c:formatCode>
                <c:ptCount val="9"/>
                <c:pt idx="0" formatCode="0.00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xVal>
          <c:yVal>
            <c:numRef>
              <c:f>Einschlusskriterien!$D$21:$L$21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Einschlusskriterien!$B$22</c:f>
              <c:strCache>
                <c:ptCount val="1"/>
                <c:pt idx="0">
                  <c:v>Aktuelles Audiogramm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</c:spPr>
          </c:marker>
          <c:xVal>
            <c:numRef>
              <c:f>Einschlusskriterien!$D$18:$L$18</c:f>
              <c:numCache>
                <c:formatCode>General</c:formatCode>
                <c:ptCount val="9"/>
                <c:pt idx="0" formatCode="0.00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xVal>
          <c:yVal>
            <c:numRef>
              <c:f>Einschlusskriterien!$D$22:$L$22</c:f>
              <c:numCache>
                <c:formatCode>General</c:formatCode>
                <c:ptCount val="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85920"/>
        <c:axId val="81987840"/>
      </c:scatterChart>
      <c:valAx>
        <c:axId val="81985920"/>
        <c:scaling>
          <c:logBase val="2"/>
          <c:orientation val="minMax"/>
          <c:max val="10"/>
          <c:min val="0.125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Frequenz</a:t>
                </a:r>
                <a:r>
                  <a:rPr lang="de-DE" baseline="0"/>
                  <a:t> (kHz)</a:t>
                </a:r>
              </a:p>
            </c:rich>
          </c:tx>
          <c:layout>
            <c:manualLayout>
              <c:xMode val="edge"/>
              <c:yMode val="edge"/>
              <c:x val="0.32718146824552313"/>
              <c:y val="1.8140589569160998E-2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crossAx val="81987840"/>
        <c:crosses val="autoZero"/>
        <c:crossBetween val="midCat"/>
      </c:valAx>
      <c:valAx>
        <c:axId val="81987840"/>
        <c:scaling>
          <c:orientation val="maxMin"/>
          <c:max val="120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Hörverlust</a:t>
                </a:r>
                <a:r>
                  <a:rPr lang="de-DE" baseline="0"/>
                  <a:t> (dB HL)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81985920"/>
        <c:crossesAt val="0.125"/>
        <c:crossBetween val="midCat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133350</xdr:rowOff>
    </xdr:from>
    <xdr:to>
      <xdr:col>16</xdr:col>
      <xdr:colOff>76201</xdr:colOff>
      <xdr:row>45</xdr:row>
      <xdr:rowOff>0</xdr:rowOff>
    </xdr:to>
    <xdr:graphicFrame macro="">
      <xdr:nvGraphicFramePr>
        <xdr:cNvPr id="3" name="Diagramm 2" title="Audiogramm (Luftleitung)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69206</xdr:colOff>
      <xdr:row>0</xdr:row>
      <xdr:rowOff>0</xdr:rowOff>
    </xdr:from>
    <xdr:to>
      <xdr:col>16</xdr:col>
      <xdr:colOff>13475</xdr:colOff>
      <xdr:row>2</xdr:row>
      <xdr:rowOff>66581</xdr:rowOff>
    </xdr:to>
    <xdr:pic>
      <xdr:nvPicPr>
        <xdr:cNvPr id="5" name="Grafik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" r="-1"/>
        <a:stretch/>
      </xdr:blipFill>
      <xdr:spPr bwMode="auto">
        <a:xfrm>
          <a:off x="5831831" y="0"/>
          <a:ext cx="2492207" cy="566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tabSelected="1" zoomScaleNormal="100" workbookViewId="0">
      <selection activeCell="C7" sqref="C7:E7"/>
    </sheetView>
  </sheetViews>
  <sheetFormatPr baseColWidth="10" defaultRowHeight="15" x14ac:dyDescent="0.25"/>
  <cols>
    <col min="1" max="1" width="3.140625" customWidth="1"/>
    <col min="2" max="2" width="24" customWidth="1"/>
    <col min="3" max="3" width="5.7109375" customWidth="1"/>
    <col min="4" max="12" width="6.7109375" customWidth="1"/>
    <col min="13" max="13" width="10.42578125" customWidth="1"/>
    <col min="14" max="14" width="7.85546875" customWidth="1"/>
    <col min="15" max="19" width="6.5703125" customWidth="1"/>
    <col min="20" max="20" width="7.85546875" customWidth="1"/>
  </cols>
  <sheetData>
    <row r="1" spans="2:22" ht="19.5" customHeight="1" x14ac:dyDescent="0.35">
      <c r="B1" s="93" t="s">
        <v>28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37"/>
      <c r="P1" s="37"/>
      <c r="Q1" s="37"/>
      <c r="R1" s="37"/>
      <c r="S1" s="37"/>
      <c r="T1" s="37"/>
      <c r="U1" s="37"/>
      <c r="V1" s="37"/>
    </row>
    <row r="2" spans="2:22" ht="19.5" customHeight="1" x14ac:dyDescent="0.25">
      <c r="B2" s="117" t="s">
        <v>65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37"/>
      <c r="P2" s="37"/>
      <c r="Q2" s="37"/>
      <c r="R2" s="37"/>
      <c r="S2" s="37"/>
      <c r="T2" s="37"/>
      <c r="U2" s="37"/>
      <c r="V2" s="37"/>
    </row>
    <row r="3" spans="2:22" ht="19.5" customHeight="1" x14ac:dyDescent="0.35">
      <c r="B3" s="38"/>
      <c r="C3" s="39"/>
      <c r="D3" s="39"/>
      <c r="E3" s="39"/>
      <c r="F3" s="39"/>
      <c r="G3" s="39"/>
      <c r="H3" s="39"/>
      <c r="I3" s="39"/>
      <c r="J3" s="39"/>
      <c r="K3" s="38"/>
      <c r="L3" s="38"/>
      <c r="M3" s="38"/>
      <c r="N3" s="38"/>
      <c r="O3" s="37"/>
      <c r="P3" s="37"/>
      <c r="Q3" s="37"/>
      <c r="R3" s="37"/>
      <c r="S3" s="37"/>
      <c r="T3" s="37"/>
      <c r="U3" s="37"/>
      <c r="V3" s="37"/>
    </row>
    <row r="4" spans="2:22" ht="15.75" thickBot="1" x14ac:dyDescent="0.3">
      <c r="B4" s="40" t="s">
        <v>20</v>
      </c>
      <c r="C4" s="37"/>
      <c r="D4" s="37"/>
      <c r="E4" s="37"/>
      <c r="F4" s="37"/>
      <c r="G4" s="92" t="s">
        <v>23</v>
      </c>
      <c r="H4" s="92"/>
      <c r="I4" s="92"/>
      <c r="J4" s="92"/>
      <c r="K4" s="92"/>
      <c r="L4" s="92"/>
      <c r="M4" s="92"/>
      <c r="N4" s="92"/>
      <c r="O4" s="92"/>
      <c r="P4" s="92"/>
      <c r="Q4" s="37"/>
      <c r="R4" s="37"/>
      <c r="S4" s="37"/>
      <c r="T4" s="37"/>
      <c r="U4" s="37"/>
      <c r="V4" s="37"/>
    </row>
    <row r="5" spans="2:22" ht="15.75" thickBot="1" x14ac:dyDescent="0.3">
      <c r="B5" s="41" t="s">
        <v>15</v>
      </c>
      <c r="C5" s="140">
        <v>123</v>
      </c>
      <c r="D5" s="141"/>
      <c r="E5" s="142"/>
      <c r="F5" s="37"/>
      <c r="G5" s="131" t="s">
        <v>56</v>
      </c>
      <c r="H5" s="132"/>
      <c r="I5" s="132"/>
      <c r="J5" s="132"/>
      <c r="K5" s="132"/>
      <c r="L5" s="133"/>
      <c r="M5" s="134" t="s">
        <v>55</v>
      </c>
      <c r="N5" s="135"/>
      <c r="O5" s="135"/>
      <c r="P5" s="136"/>
      <c r="Q5" s="37"/>
      <c r="R5" s="37"/>
      <c r="S5" s="37"/>
      <c r="T5" s="37"/>
      <c r="U5" s="37"/>
      <c r="V5" s="37"/>
    </row>
    <row r="6" spans="2:22" x14ac:dyDescent="0.25">
      <c r="B6" s="43" t="s">
        <v>21</v>
      </c>
      <c r="C6" s="97"/>
      <c r="D6" s="98"/>
      <c r="E6" s="99"/>
      <c r="F6" s="42"/>
      <c r="G6" s="114" t="s">
        <v>24</v>
      </c>
      <c r="H6" s="115"/>
      <c r="I6" s="115"/>
      <c r="J6" s="115"/>
      <c r="K6" s="115"/>
      <c r="L6" s="116"/>
      <c r="M6" s="103" t="e">
        <f>IF(AND(N22&gt;=include_severity,T27&gt;=include_difference),"JA","NEIN")</f>
        <v>#VALUE!</v>
      </c>
      <c r="N6" s="103"/>
      <c r="O6" s="103"/>
      <c r="P6" s="104"/>
      <c r="Q6" s="37"/>
      <c r="R6" s="37"/>
      <c r="S6" s="42"/>
      <c r="T6" s="42"/>
      <c r="U6" s="37"/>
      <c r="V6" s="37"/>
    </row>
    <row r="7" spans="2:22" ht="15.75" thickBot="1" x14ac:dyDescent="0.3">
      <c r="B7" s="44" t="s">
        <v>22</v>
      </c>
      <c r="C7" s="100" t="s">
        <v>27</v>
      </c>
      <c r="D7" s="101"/>
      <c r="E7" s="102"/>
      <c r="F7" s="42"/>
      <c r="G7" s="137" t="s">
        <v>25</v>
      </c>
      <c r="H7" s="138"/>
      <c r="I7" s="138"/>
      <c r="J7" s="138"/>
      <c r="K7" s="138"/>
      <c r="L7" s="139"/>
      <c r="M7" s="105" t="e">
        <f>IF(AND(N22&gt;=include_severity,T28&gt;=include_difference),"JA","NEIN")</f>
        <v>#VALUE!</v>
      </c>
      <c r="N7" s="105"/>
      <c r="O7" s="105"/>
      <c r="P7" s="106"/>
      <c r="Q7" s="37"/>
      <c r="R7" s="37"/>
      <c r="S7" s="42"/>
      <c r="T7" s="42"/>
      <c r="U7" s="37"/>
      <c r="V7" s="37"/>
    </row>
    <row r="8" spans="2:22" ht="15.75" thickBot="1" x14ac:dyDescent="0.3">
      <c r="F8" s="42"/>
      <c r="G8" s="109" t="s">
        <v>26</v>
      </c>
      <c r="H8" s="110"/>
      <c r="I8" s="110"/>
      <c r="J8" s="110"/>
      <c r="K8" s="110"/>
      <c r="L8" s="111"/>
      <c r="M8" s="107" t="e">
        <f>IF(AND(N22&gt;=include_severity,T29&gt;=include_difference),"JA","NEIN")</f>
        <v>#VALUE!</v>
      </c>
      <c r="N8" s="107"/>
      <c r="O8" s="107"/>
      <c r="P8" s="108"/>
      <c r="Q8" s="37"/>
      <c r="R8" s="37"/>
      <c r="S8" s="42"/>
      <c r="T8" s="42"/>
      <c r="U8" s="37"/>
      <c r="V8" s="37"/>
    </row>
    <row r="9" spans="2:22" ht="3.75" customHeight="1" x14ac:dyDescent="0.25">
      <c r="B9" s="45"/>
      <c r="C9" s="46"/>
      <c r="D9" s="46"/>
      <c r="E9" s="46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37"/>
      <c r="V9" s="37"/>
    </row>
    <row r="10" spans="2:22" ht="17.25" customHeight="1" x14ac:dyDescent="0.25">
      <c r="B10" s="45"/>
      <c r="C10" s="46"/>
      <c r="D10" s="46"/>
      <c r="E10" s="46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37"/>
      <c r="V10" s="37"/>
    </row>
    <row r="11" spans="2:22" ht="17.25" customHeight="1" thickBot="1" x14ac:dyDescent="0.3">
      <c r="B11" s="40" t="s">
        <v>28</v>
      </c>
      <c r="C11" s="46"/>
      <c r="D11" s="46"/>
      <c r="E11" s="46"/>
      <c r="F11" s="42"/>
      <c r="G11" s="42"/>
      <c r="H11" s="42"/>
      <c r="I11" s="42"/>
      <c r="J11" s="42"/>
      <c r="K11" s="120"/>
      <c r="L11" s="120"/>
      <c r="M11" s="120"/>
      <c r="N11" s="120"/>
      <c r="O11" s="42"/>
      <c r="P11" s="42"/>
      <c r="Q11" s="42"/>
      <c r="R11" s="42"/>
      <c r="S11" s="42"/>
      <c r="T11" s="42"/>
      <c r="U11" s="37"/>
      <c r="V11" s="37"/>
    </row>
    <row r="12" spans="2:22" ht="17.25" customHeight="1" x14ac:dyDescent="0.25">
      <c r="B12" s="89" t="s">
        <v>29</v>
      </c>
      <c r="C12" s="90"/>
      <c r="D12" s="90"/>
      <c r="E12" s="90"/>
      <c r="F12" s="90"/>
      <c r="G12" s="90"/>
      <c r="H12" s="90"/>
      <c r="I12" s="123">
        <v>50</v>
      </c>
      <c r="J12" s="123"/>
      <c r="K12" s="123"/>
      <c r="L12" s="123"/>
      <c r="M12" s="123"/>
      <c r="N12" s="123"/>
      <c r="O12" s="112" t="s">
        <v>17</v>
      </c>
      <c r="P12" s="113"/>
      <c r="Q12" s="37"/>
      <c r="R12" s="37"/>
      <c r="S12" s="37"/>
      <c r="T12" s="42"/>
      <c r="U12" s="37"/>
      <c r="V12" s="37"/>
    </row>
    <row r="13" spans="2:22" ht="17.25" customHeight="1" thickBot="1" x14ac:dyDescent="0.3">
      <c r="B13" s="95" t="s">
        <v>30</v>
      </c>
      <c r="C13" s="96"/>
      <c r="D13" s="96"/>
      <c r="E13" s="96"/>
      <c r="F13" s="96"/>
      <c r="G13" s="96"/>
      <c r="H13" s="96"/>
      <c r="I13" s="124">
        <v>30</v>
      </c>
      <c r="J13" s="124"/>
      <c r="K13" s="124"/>
      <c r="L13" s="124"/>
      <c r="M13" s="124"/>
      <c r="N13" s="124"/>
      <c r="O13" s="121" t="s">
        <v>16</v>
      </c>
      <c r="P13" s="122"/>
      <c r="Q13" s="37"/>
      <c r="R13" s="37"/>
      <c r="S13" s="37"/>
      <c r="T13" s="42"/>
      <c r="U13" s="37"/>
      <c r="V13" s="37"/>
    </row>
    <row r="14" spans="2:22" ht="17.25" customHeight="1" x14ac:dyDescent="0.25">
      <c r="B14" s="45"/>
      <c r="C14" s="46"/>
      <c r="D14" s="46"/>
      <c r="E14" s="46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37"/>
      <c r="V14" s="37"/>
    </row>
    <row r="15" spans="2:22" ht="17.25" customHeight="1" x14ac:dyDescent="0.25">
      <c r="B15" s="45"/>
      <c r="C15" s="46"/>
      <c r="D15" s="46"/>
      <c r="E15" s="46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37"/>
      <c r="V15" s="37"/>
    </row>
    <row r="16" spans="2:22" ht="15.75" thickBot="1" x14ac:dyDescent="0.3">
      <c r="B16" s="47" t="s">
        <v>53</v>
      </c>
      <c r="C16" s="42"/>
      <c r="D16" s="94" t="s">
        <v>31</v>
      </c>
      <c r="E16" s="94"/>
      <c r="F16" s="94"/>
      <c r="G16" s="94"/>
      <c r="H16" s="94"/>
      <c r="I16" s="94"/>
      <c r="J16" s="94"/>
      <c r="K16" s="94"/>
      <c r="L16" s="94"/>
      <c r="M16" s="42"/>
      <c r="N16" s="42"/>
      <c r="O16" s="42"/>
      <c r="P16" s="42"/>
      <c r="Q16" s="42"/>
      <c r="R16" s="42"/>
      <c r="S16" s="42"/>
      <c r="T16" s="42"/>
      <c r="U16" s="37"/>
      <c r="V16" s="37"/>
    </row>
    <row r="17" spans="2:25" ht="19.5" customHeight="1" x14ac:dyDescent="0.25">
      <c r="B17" s="48" t="s">
        <v>32</v>
      </c>
      <c r="C17" s="49"/>
      <c r="D17" s="90" t="s">
        <v>34</v>
      </c>
      <c r="E17" s="90"/>
      <c r="F17" s="90"/>
      <c r="G17" s="90"/>
      <c r="H17" s="90"/>
      <c r="I17" s="90"/>
      <c r="J17" s="90"/>
      <c r="K17" s="90"/>
      <c r="L17" s="90"/>
      <c r="M17" s="125" t="s">
        <v>35</v>
      </c>
      <c r="N17" s="127" t="s">
        <v>18</v>
      </c>
      <c r="O17" s="129" t="s">
        <v>36</v>
      </c>
      <c r="P17" s="130"/>
      <c r="Q17" s="37"/>
      <c r="R17" s="37"/>
      <c r="S17" s="42"/>
      <c r="T17" s="42"/>
      <c r="U17" s="37"/>
      <c r="V17" s="37"/>
      <c r="W17" s="34"/>
      <c r="X17" s="34"/>
      <c r="Y17" s="34"/>
    </row>
    <row r="18" spans="2:25" ht="19.5" customHeight="1" x14ac:dyDescent="0.25">
      <c r="B18" s="50"/>
      <c r="C18" s="51"/>
      <c r="D18" s="87">
        <v>0.125</v>
      </c>
      <c r="E18" s="52">
        <v>0.25</v>
      </c>
      <c r="F18" s="52">
        <v>0.5</v>
      </c>
      <c r="G18" s="52">
        <v>1</v>
      </c>
      <c r="H18" s="52">
        <v>2</v>
      </c>
      <c r="I18" s="52">
        <v>3</v>
      </c>
      <c r="J18" s="52">
        <v>4</v>
      </c>
      <c r="K18" s="52">
        <v>6</v>
      </c>
      <c r="L18" s="52">
        <v>8</v>
      </c>
      <c r="M18" s="126"/>
      <c r="N18" s="128"/>
      <c r="O18" s="53" t="s">
        <v>9</v>
      </c>
      <c r="P18" s="54" t="s">
        <v>14</v>
      </c>
      <c r="Q18" s="37"/>
      <c r="R18" s="37"/>
      <c r="S18" s="42"/>
      <c r="T18" s="42"/>
      <c r="U18" s="37"/>
      <c r="V18" s="37"/>
      <c r="W18" s="34"/>
      <c r="X18" s="34"/>
      <c r="Y18" s="34"/>
    </row>
    <row r="19" spans="2:25" ht="13.5" customHeight="1" x14ac:dyDescent="0.25">
      <c r="B19" s="43" t="s">
        <v>24</v>
      </c>
      <c r="C19" s="118" t="s">
        <v>0</v>
      </c>
      <c r="D19" s="3"/>
      <c r="E19" s="3"/>
      <c r="F19" s="3"/>
      <c r="G19" s="3"/>
      <c r="H19" s="3"/>
      <c r="I19" s="3"/>
      <c r="J19" s="3"/>
      <c r="K19" s="3"/>
      <c r="L19" s="3"/>
      <c r="M19" s="55" t="str">
        <f>IF(COUNT(E19:L19)=8,"OK","zu wenig")</f>
        <v>zu wenig</v>
      </c>
      <c r="N19" s="56">
        <f>1/4*(F19+G19+H19+J19)</f>
        <v>0</v>
      </c>
      <c r="O19" s="43">
        <f>'Einteilung des Hörverlusts'!E14</f>
        <v>0</v>
      </c>
      <c r="P19" s="57">
        <f>'Einteilung des Hörverlusts'!F14</f>
        <v>0</v>
      </c>
      <c r="Q19" s="37"/>
      <c r="R19" s="37"/>
      <c r="S19" s="58"/>
      <c r="T19" s="42"/>
      <c r="U19" s="37"/>
      <c r="V19" s="37"/>
      <c r="W19" s="34"/>
      <c r="X19" s="34"/>
      <c r="Y19" s="34"/>
    </row>
    <row r="20" spans="2:25" ht="13.5" customHeight="1" x14ac:dyDescent="0.25">
      <c r="B20" s="43" t="s">
        <v>25</v>
      </c>
      <c r="C20" s="118"/>
      <c r="D20" s="3"/>
      <c r="E20" s="3"/>
      <c r="F20" s="3"/>
      <c r="G20" s="3"/>
      <c r="H20" s="3"/>
      <c r="I20" s="3"/>
      <c r="J20" s="3"/>
      <c r="K20" s="3"/>
      <c r="L20" s="3"/>
      <c r="M20" s="55" t="str">
        <f>IF(COUNT(E20:L20)=8,"OK","zu wenig")</f>
        <v>zu wenig</v>
      </c>
      <c r="N20" s="56">
        <f>1/4*(F20+G20+H20+J20)</f>
        <v>0</v>
      </c>
      <c r="O20" s="43">
        <f>'Einteilung des Hörverlusts'!E15</f>
        <v>0</v>
      </c>
      <c r="P20" s="57">
        <f>'Einteilung des Hörverlusts'!F15</f>
        <v>0</v>
      </c>
      <c r="Q20" s="37"/>
      <c r="R20" s="42"/>
      <c r="S20" s="58"/>
      <c r="T20" s="42"/>
      <c r="U20" s="37"/>
      <c r="V20" s="37"/>
    </row>
    <row r="21" spans="2:25" ht="13.5" customHeight="1" x14ac:dyDescent="0.25">
      <c r="B21" s="43" t="s">
        <v>26</v>
      </c>
      <c r="C21" s="118"/>
      <c r="D21" s="59">
        <f>IF(gender=1,'ISO 7029'!G13,'ISO 7029'!H13)</f>
        <v>0</v>
      </c>
      <c r="E21" s="59">
        <f>IF(gender=1,'ISO 7029'!G14,'ISO 7029'!H14)</f>
        <v>0</v>
      </c>
      <c r="F21" s="59">
        <f>IF(gender=1,'ISO 7029'!G15,'ISO 7029'!H15)</f>
        <v>0</v>
      </c>
      <c r="G21" s="59">
        <f>IF(gender=1,'ISO 7029'!G16,'ISO 7029'!H16)</f>
        <v>0</v>
      </c>
      <c r="H21" s="59">
        <f>IF(gender=1,'ISO 7029'!G17,'ISO 7029'!H17)</f>
        <v>0</v>
      </c>
      <c r="I21" s="59">
        <f>IF(gender=1,'ISO 7029'!G18,'ISO 7029'!H18)</f>
        <v>0</v>
      </c>
      <c r="J21" s="59">
        <f>IF(gender=1,'ISO 7029'!G19,'ISO 7029'!H19)</f>
        <v>0</v>
      </c>
      <c r="K21" s="59">
        <f>IF(gender=1,'ISO 7029'!G20,'ISO 7029'!H20)</f>
        <v>0</v>
      </c>
      <c r="L21" s="59">
        <f>IF(gender=1,'ISO 7029'!G21,'ISO 7029'!H21)</f>
        <v>0</v>
      </c>
      <c r="M21" s="60"/>
      <c r="N21" s="56">
        <f>1/4*(F21+G21+H21+J21)</f>
        <v>0</v>
      </c>
      <c r="O21" s="43">
        <f>'Einteilung des Hörverlusts'!E16</f>
        <v>0</v>
      </c>
      <c r="P21" s="57">
        <f>'Einteilung des Hörverlusts'!F16</f>
        <v>0</v>
      </c>
      <c r="Q21" s="37"/>
      <c r="R21" s="61"/>
      <c r="S21" s="58"/>
      <c r="T21" s="42"/>
      <c r="U21" s="37"/>
      <c r="V21" s="37"/>
    </row>
    <row r="22" spans="2:25" ht="13.5" customHeight="1" thickBot="1" x14ac:dyDescent="0.3">
      <c r="B22" s="62" t="s">
        <v>33</v>
      </c>
      <c r="C22" s="119"/>
      <c r="D22" s="4"/>
      <c r="E22" s="4"/>
      <c r="F22" s="4"/>
      <c r="G22" s="4"/>
      <c r="H22" s="4"/>
      <c r="I22" s="4"/>
      <c r="J22" s="4"/>
      <c r="K22" s="4"/>
      <c r="L22" s="4"/>
      <c r="M22" s="63" t="str">
        <f>IF(COUNT(E22:L22)=8,"OK","zu wenig")</f>
        <v>zu wenig</v>
      </c>
      <c r="N22" s="64">
        <f>1/4*(F22+G22+H22+J22)</f>
        <v>0</v>
      </c>
      <c r="O22" s="44">
        <f>'Einteilung des Hörverlusts'!E17</f>
        <v>0</v>
      </c>
      <c r="P22" s="65">
        <f>'Einteilung des Hörverlusts'!F17</f>
        <v>0</v>
      </c>
      <c r="Q22" s="37"/>
      <c r="R22" s="42"/>
      <c r="S22" s="58"/>
      <c r="T22" s="42"/>
      <c r="U22" s="37"/>
      <c r="V22" s="37"/>
      <c r="W22" s="5"/>
    </row>
    <row r="23" spans="2:25" ht="20.25" customHeight="1" x14ac:dyDescent="0.25">
      <c r="B23" s="66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42"/>
      <c r="O23" s="42"/>
      <c r="P23" s="42"/>
      <c r="Q23" s="42"/>
      <c r="R23" s="42"/>
      <c r="S23" s="58"/>
      <c r="T23" s="42"/>
      <c r="U23" s="37"/>
      <c r="V23" s="37"/>
    </row>
    <row r="24" spans="2:25" ht="15.75" thickBot="1" x14ac:dyDescent="0.3">
      <c r="B24" s="47" t="s">
        <v>54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37"/>
      <c r="V24" s="37"/>
    </row>
    <row r="25" spans="2:25" ht="13.5" customHeight="1" x14ac:dyDescent="0.25">
      <c r="B25" s="68"/>
      <c r="C25" s="49"/>
      <c r="D25" s="90" t="s">
        <v>39</v>
      </c>
      <c r="E25" s="90"/>
      <c r="F25" s="90"/>
      <c r="G25" s="90"/>
      <c r="H25" s="90"/>
      <c r="I25" s="90"/>
      <c r="J25" s="90"/>
      <c r="K25" s="90"/>
      <c r="L25" s="91"/>
      <c r="M25" s="89" t="s">
        <v>40</v>
      </c>
      <c r="N25" s="90"/>
      <c r="O25" s="90"/>
      <c r="P25" s="90"/>
      <c r="Q25" s="90"/>
      <c r="R25" s="90"/>
      <c r="S25" s="91"/>
      <c r="T25" s="69" t="s">
        <v>41</v>
      </c>
      <c r="U25" s="37"/>
      <c r="V25" s="37"/>
    </row>
    <row r="26" spans="2:25" ht="13.5" customHeight="1" x14ac:dyDescent="0.25">
      <c r="B26" s="53" t="s">
        <v>37</v>
      </c>
      <c r="C26" s="51"/>
      <c r="D26" s="87">
        <v>0.125</v>
      </c>
      <c r="E26" s="52">
        <v>0.25</v>
      </c>
      <c r="F26" s="52">
        <v>0.5</v>
      </c>
      <c r="G26" s="52">
        <v>1</v>
      </c>
      <c r="H26" s="52">
        <v>2</v>
      </c>
      <c r="I26" s="52">
        <v>3</v>
      </c>
      <c r="J26" s="52">
        <v>4</v>
      </c>
      <c r="K26" s="52">
        <v>6</v>
      </c>
      <c r="L26" s="52">
        <v>8</v>
      </c>
      <c r="M26" s="169" t="s">
        <v>7</v>
      </c>
      <c r="N26" s="70" t="s">
        <v>1</v>
      </c>
      <c r="O26" s="70" t="s">
        <v>2</v>
      </c>
      <c r="P26" s="71" t="s">
        <v>3</v>
      </c>
      <c r="Q26" s="70" t="s">
        <v>4</v>
      </c>
      <c r="R26" s="70" t="s">
        <v>5</v>
      </c>
      <c r="S26" s="72" t="s">
        <v>6</v>
      </c>
      <c r="T26" s="73"/>
      <c r="U26" s="37"/>
      <c r="V26" s="37"/>
    </row>
    <row r="27" spans="2:25" ht="13.5" customHeight="1" x14ac:dyDescent="0.25">
      <c r="B27" s="74" t="s">
        <v>24</v>
      </c>
      <c r="C27" s="51"/>
      <c r="D27" s="75" t="str">
        <f t="shared" ref="D27:L27" si="0">IF(ISBLANK(D19),"",D22-D19)</f>
        <v/>
      </c>
      <c r="E27" s="75" t="str">
        <f t="shared" si="0"/>
        <v/>
      </c>
      <c r="F27" s="75" t="str">
        <f t="shared" si="0"/>
        <v/>
      </c>
      <c r="G27" s="75" t="str">
        <f t="shared" si="0"/>
        <v/>
      </c>
      <c r="H27" s="75" t="str">
        <f t="shared" si="0"/>
        <v/>
      </c>
      <c r="I27" s="75" t="str">
        <f t="shared" si="0"/>
        <v/>
      </c>
      <c r="J27" s="75" t="str">
        <f t="shared" si="0"/>
        <v/>
      </c>
      <c r="K27" s="75" t="str">
        <f t="shared" si="0"/>
        <v/>
      </c>
      <c r="L27" s="57" t="str">
        <f t="shared" si="0"/>
        <v/>
      </c>
      <c r="M27" s="170" t="e">
        <f t="shared" ref="M27:S29" si="1">1/3*(D27+E27+F27)</f>
        <v>#VALUE!</v>
      </c>
      <c r="N27" s="76" t="e">
        <f t="shared" si="1"/>
        <v>#VALUE!</v>
      </c>
      <c r="O27" s="76" t="e">
        <f t="shared" si="1"/>
        <v>#VALUE!</v>
      </c>
      <c r="P27" s="76" t="e">
        <f t="shared" si="1"/>
        <v>#VALUE!</v>
      </c>
      <c r="Q27" s="76" t="e">
        <f t="shared" si="1"/>
        <v>#VALUE!</v>
      </c>
      <c r="R27" s="76" t="e">
        <f t="shared" si="1"/>
        <v>#VALUE!</v>
      </c>
      <c r="S27" s="77" t="e">
        <f t="shared" si="1"/>
        <v>#VALUE!</v>
      </c>
      <c r="T27" s="78" t="e">
        <f>MAX(N27:S27)</f>
        <v>#VALUE!</v>
      </c>
      <c r="U27" s="37"/>
      <c r="V27" s="37"/>
    </row>
    <row r="28" spans="2:25" ht="13.5" customHeight="1" x14ac:dyDescent="0.25">
      <c r="B28" s="74" t="s">
        <v>25</v>
      </c>
      <c r="C28" s="51"/>
      <c r="D28" s="75" t="str">
        <f t="shared" ref="D28:L28" si="2">IF(ISBLANK(D20),"",D22-D20)</f>
        <v/>
      </c>
      <c r="E28" s="75" t="str">
        <f t="shared" si="2"/>
        <v/>
      </c>
      <c r="F28" s="75" t="str">
        <f t="shared" si="2"/>
        <v/>
      </c>
      <c r="G28" s="75" t="str">
        <f t="shared" si="2"/>
        <v/>
      </c>
      <c r="H28" s="75" t="str">
        <f t="shared" si="2"/>
        <v/>
      </c>
      <c r="I28" s="75" t="str">
        <f t="shared" si="2"/>
        <v/>
      </c>
      <c r="J28" s="75" t="str">
        <f t="shared" si="2"/>
        <v/>
      </c>
      <c r="K28" s="75" t="str">
        <f t="shared" si="2"/>
        <v/>
      </c>
      <c r="L28" s="57" t="str">
        <f t="shared" si="2"/>
        <v/>
      </c>
      <c r="M28" s="170" t="e">
        <f t="shared" si="1"/>
        <v>#VALUE!</v>
      </c>
      <c r="N28" s="76" t="e">
        <f t="shared" si="1"/>
        <v>#VALUE!</v>
      </c>
      <c r="O28" s="76" t="e">
        <f t="shared" si="1"/>
        <v>#VALUE!</v>
      </c>
      <c r="P28" s="76" t="e">
        <f t="shared" si="1"/>
        <v>#VALUE!</v>
      </c>
      <c r="Q28" s="76" t="e">
        <f t="shared" si="1"/>
        <v>#VALUE!</v>
      </c>
      <c r="R28" s="76" t="e">
        <f t="shared" si="1"/>
        <v>#VALUE!</v>
      </c>
      <c r="S28" s="77" t="e">
        <f t="shared" si="1"/>
        <v>#VALUE!</v>
      </c>
      <c r="T28" s="78" t="e">
        <f>MAX(N28:S28)</f>
        <v>#VALUE!</v>
      </c>
      <c r="U28" s="37"/>
      <c r="V28" s="37"/>
    </row>
    <row r="29" spans="2:25" ht="13.5" customHeight="1" thickBot="1" x14ac:dyDescent="0.3">
      <c r="B29" s="79" t="s">
        <v>38</v>
      </c>
      <c r="C29" s="80"/>
      <c r="D29" s="81" t="str">
        <f t="shared" ref="D29:L29" si="3">IF(ISBLANK(D22),"",D22-D21)</f>
        <v/>
      </c>
      <c r="E29" s="81" t="str">
        <f t="shared" si="3"/>
        <v/>
      </c>
      <c r="F29" s="81" t="str">
        <f t="shared" si="3"/>
        <v/>
      </c>
      <c r="G29" s="81" t="str">
        <f t="shared" si="3"/>
        <v/>
      </c>
      <c r="H29" s="81" t="str">
        <f t="shared" si="3"/>
        <v/>
      </c>
      <c r="I29" s="81" t="str">
        <f t="shared" si="3"/>
        <v/>
      </c>
      <c r="J29" s="81" t="str">
        <f t="shared" si="3"/>
        <v/>
      </c>
      <c r="K29" s="81" t="str">
        <f t="shared" si="3"/>
        <v/>
      </c>
      <c r="L29" s="81" t="str">
        <f t="shared" si="3"/>
        <v/>
      </c>
      <c r="M29" s="171" t="e">
        <f t="shared" si="1"/>
        <v>#VALUE!</v>
      </c>
      <c r="N29" s="82" t="e">
        <f t="shared" si="1"/>
        <v>#VALUE!</v>
      </c>
      <c r="O29" s="82" t="e">
        <f t="shared" si="1"/>
        <v>#VALUE!</v>
      </c>
      <c r="P29" s="82" t="e">
        <f t="shared" si="1"/>
        <v>#VALUE!</v>
      </c>
      <c r="Q29" s="82" t="e">
        <f t="shared" si="1"/>
        <v>#VALUE!</v>
      </c>
      <c r="R29" s="82" t="e">
        <f t="shared" si="1"/>
        <v>#VALUE!</v>
      </c>
      <c r="S29" s="83" t="e">
        <f t="shared" si="1"/>
        <v>#VALUE!</v>
      </c>
      <c r="T29" s="84" t="e">
        <f>MAX(N29:S29)</f>
        <v>#VALUE!</v>
      </c>
      <c r="U29" s="37"/>
      <c r="V29" s="37"/>
    </row>
    <row r="30" spans="2:25" x14ac:dyDescent="0.2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2:25" x14ac:dyDescent="0.2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85"/>
      <c r="R31" s="37"/>
      <c r="S31" s="37"/>
      <c r="T31" s="37"/>
      <c r="U31" s="37"/>
      <c r="V31" s="37"/>
    </row>
    <row r="32" spans="2:25" x14ac:dyDescent="0.2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2:22" x14ac:dyDescent="0.2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2:22" x14ac:dyDescent="0.2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2:22" x14ac:dyDescent="0.2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2:22" x14ac:dyDescent="0.2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2:22" x14ac:dyDescent="0.2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2:22" x14ac:dyDescent="0.2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2:22" x14ac:dyDescent="0.2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2:22" x14ac:dyDescent="0.2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2:22" x14ac:dyDescent="0.2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2:22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2:22" x14ac:dyDescent="0.2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2:22" x14ac:dyDescent="0.2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2:22" x14ac:dyDescent="0.2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2:22" x14ac:dyDescent="0.2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</sheetData>
  <sheetProtection password="AE9F" sheet="1" objects="1" scenarios="1" selectLockedCells="1"/>
  <mergeCells count="29">
    <mergeCell ref="B2:N2"/>
    <mergeCell ref="C19:C22"/>
    <mergeCell ref="K11:N11"/>
    <mergeCell ref="O13:P13"/>
    <mergeCell ref="I12:N12"/>
    <mergeCell ref="I13:N13"/>
    <mergeCell ref="M17:M18"/>
    <mergeCell ref="N17:N18"/>
    <mergeCell ref="O17:P17"/>
    <mergeCell ref="G5:L5"/>
    <mergeCell ref="M5:P5"/>
    <mergeCell ref="G7:L7"/>
    <mergeCell ref="C5:E5"/>
    <mergeCell ref="M25:S25"/>
    <mergeCell ref="D25:L25"/>
    <mergeCell ref="D17:L17"/>
    <mergeCell ref="G4:P4"/>
    <mergeCell ref="B1:N1"/>
    <mergeCell ref="D16:L16"/>
    <mergeCell ref="B12:H12"/>
    <mergeCell ref="B13:H13"/>
    <mergeCell ref="C6:E6"/>
    <mergeCell ref="C7:E7"/>
    <mergeCell ref="M6:P6"/>
    <mergeCell ref="M7:P7"/>
    <mergeCell ref="M8:P8"/>
    <mergeCell ref="G8:L8"/>
    <mergeCell ref="O12:P12"/>
    <mergeCell ref="G6:L6"/>
  </mergeCells>
  <conditionalFormatting sqref="M19:M23">
    <cfRule type="containsText" dxfId="13" priority="20" operator="containsText" text="OK">
      <formula>NOT(ISERROR(SEARCH("OK",M19)))</formula>
    </cfRule>
    <cfRule type="containsText" dxfId="12" priority="21" operator="containsText" text="zu wenig">
      <formula>NOT(ISERROR(SEARCH("zu wenig",M19)))</formula>
    </cfRule>
  </conditionalFormatting>
  <conditionalFormatting sqref="D27:L29">
    <cfRule type="cellIs" dxfId="11" priority="19" operator="greaterThanOrEqual">
      <formula>$I$13</formula>
    </cfRule>
  </conditionalFormatting>
  <conditionalFormatting sqref="M27:S29">
    <cfRule type="cellIs" dxfId="10" priority="18" operator="greaterThanOrEqual">
      <formula>$I$13</formula>
    </cfRule>
  </conditionalFormatting>
  <conditionalFormatting sqref="N22">
    <cfRule type="cellIs" dxfId="9" priority="16" operator="lessThan">
      <formula>$I$12</formula>
    </cfRule>
    <cfRule type="cellIs" dxfId="8" priority="17" operator="greaterThanOrEqual">
      <formula>$I$12</formula>
    </cfRule>
  </conditionalFormatting>
  <conditionalFormatting sqref="M8">
    <cfRule type="containsText" dxfId="7" priority="14" operator="containsText" text="NEIN">
      <formula>NOT(ISERROR(SEARCH("NEIN",M8)))</formula>
    </cfRule>
    <cfRule type="containsText" dxfId="6" priority="15" operator="containsText" text="JA">
      <formula>NOT(ISERROR(SEARCH("JA",M8)))</formula>
    </cfRule>
  </conditionalFormatting>
  <conditionalFormatting sqref="T27:T29">
    <cfRule type="cellIs" dxfId="5" priority="12" operator="lessThan">
      <formula>$I$13</formula>
    </cfRule>
    <cfRule type="cellIs" dxfId="4" priority="13" operator="greaterThanOrEqual">
      <formula>$I$13</formula>
    </cfRule>
  </conditionalFormatting>
  <conditionalFormatting sqref="M7">
    <cfRule type="containsText" dxfId="3" priority="3" operator="containsText" text="NEIN">
      <formula>NOT(ISERROR(SEARCH("NEIN",M7)))</formula>
    </cfRule>
    <cfRule type="containsText" dxfId="2" priority="4" operator="containsText" text="JA">
      <formula>NOT(ISERROR(SEARCH("JA",M7)))</formula>
    </cfRule>
  </conditionalFormatting>
  <conditionalFormatting sqref="M6">
    <cfRule type="containsText" dxfId="1" priority="1" operator="containsText" text="NEIN">
      <formula>NOT(ISERROR(SEARCH("NEIN",M6)))</formula>
    </cfRule>
    <cfRule type="containsText" dxfId="0" priority="2" operator="containsText" text="JA">
      <formula>NOT(ISERROR(SEARCH("JA",M6)))</formula>
    </cfRule>
  </conditionalFormatting>
  <dataValidations count="1">
    <dataValidation type="list" allowBlank="1" showInputMessage="1" showErrorMessage="1" error="ungültige Auswahl" sqref="C7:E7">
      <formula1>"weiblich, männlich"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'ISO 7029'!$F$5:$F$6</xm:f>
          </x14:formula1>
          <xm:sqref>C9:E9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showGridLines="0" showRowColHeaders="0" workbookViewId="0">
      <selection activeCell="D7" sqref="D7"/>
    </sheetView>
  </sheetViews>
  <sheetFormatPr baseColWidth="10" defaultRowHeight="15" x14ac:dyDescent="0.25"/>
  <cols>
    <col min="1" max="1" width="2.42578125" customWidth="1"/>
    <col min="2" max="2" width="14.7109375" customWidth="1"/>
    <col min="7" max="7" width="12.140625" customWidth="1"/>
    <col min="8" max="8" width="12.5703125" customWidth="1"/>
  </cols>
  <sheetData>
    <row r="1" spans="2:8" ht="18.75" x14ac:dyDescent="0.3">
      <c r="B1" s="7" t="s">
        <v>42</v>
      </c>
    </row>
    <row r="3" spans="2:8" x14ac:dyDescent="0.25">
      <c r="B3" s="1" t="s">
        <v>21</v>
      </c>
      <c r="C3" s="13">
        <f>Einschlusskriterien!C6</f>
        <v>0</v>
      </c>
      <c r="D3" s="17"/>
    </row>
    <row r="4" spans="2:8" x14ac:dyDescent="0.25">
      <c r="B4" s="1" t="s">
        <v>43</v>
      </c>
      <c r="C4" s="13">
        <f>IF(age&lt;18,0,age-18)</f>
        <v>0</v>
      </c>
      <c r="D4" s="17"/>
    </row>
    <row r="5" spans="2:8" x14ac:dyDescent="0.25">
      <c r="B5" s="15"/>
      <c r="C5" s="16"/>
      <c r="D5" s="16"/>
      <c r="G5" s="2"/>
    </row>
    <row r="6" spans="2:8" x14ac:dyDescent="0.25">
      <c r="G6" s="2"/>
    </row>
    <row r="7" spans="2:8" x14ac:dyDescent="0.25">
      <c r="G7" s="2"/>
    </row>
    <row r="9" spans="2:8" ht="18.75" x14ac:dyDescent="0.3">
      <c r="B9" s="14" t="s">
        <v>44</v>
      </c>
      <c r="C9" s="14"/>
    </row>
    <row r="10" spans="2:8" x14ac:dyDescent="0.25">
      <c r="B10" s="145"/>
      <c r="C10" s="146"/>
      <c r="D10" s="147"/>
      <c r="E10" s="148" t="s">
        <v>49</v>
      </c>
      <c r="F10" s="149"/>
      <c r="G10" s="149"/>
      <c r="H10" s="150"/>
    </row>
    <row r="11" spans="2:8" ht="17.25" x14ac:dyDescent="0.25">
      <c r="B11" s="8"/>
      <c r="C11" s="143" t="s">
        <v>8</v>
      </c>
      <c r="D11" s="143"/>
      <c r="E11" s="144" t="s">
        <v>48</v>
      </c>
      <c r="F11" s="144"/>
      <c r="G11" s="144" t="s">
        <v>47</v>
      </c>
      <c r="H11" s="144"/>
    </row>
    <row r="12" spans="2:8" x14ac:dyDescent="0.25">
      <c r="B12" s="9" t="s">
        <v>57</v>
      </c>
      <c r="C12" s="9" t="s">
        <v>45</v>
      </c>
      <c r="D12" s="9" t="s">
        <v>46</v>
      </c>
      <c r="E12" s="6" t="s">
        <v>45</v>
      </c>
      <c r="F12" s="6" t="s">
        <v>46</v>
      </c>
      <c r="G12" s="6" t="s">
        <v>45</v>
      </c>
      <c r="H12" s="6" t="s">
        <v>46</v>
      </c>
    </row>
    <row r="13" spans="2:8" x14ac:dyDescent="0.25">
      <c r="B13" s="10">
        <v>125</v>
      </c>
      <c r="C13" s="11">
        <v>3.0000000000000001E-3</v>
      </c>
      <c r="D13" s="11">
        <v>3.0000000000000001E-3</v>
      </c>
      <c r="E13" s="12">
        <f t="shared" ref="E13:E22" si="0">C13*alter_limit*alter_limit</f>
        <v>0</v>
      </c>
      <c r="F13" s="12">
        <f t="shared" ref="F13:F22" si="1">D13*alter_limit*alter_limit</f>
        <v>0</v>
      </c>
      <c r="G13" s="13">
        <f>MROUND(E13,5)</f>
        <v>0</v>
      </c>
      <c r="H13" s="13">
        <f>MROUND(F13,5)</f>
        <v>0</v>
      </c>
    </row>
    <row r="14" spans="2:8" x14ac:dyDescent="0.25">
      <c r="B14" s="10">
        <v>250</v>
      </c>
      <c r="C14" s="11">
        <v>3.0000000000000001E-3</v>
      </c>
      <c r="D14" s="11">
        <v>3.0000000000000001E-3</v>
      </c>
      <c r="E14" s="12">
        <f t="shared" si="0"/>
        <v>0</v>
      </c>
      <c r="F14" s="12">
        <f t="shared" si="1"/>
        <v>0</v>
      </c>
      <c r="G14" s="13">
        <f t="shared" ref="G14:H22" si="2">MROUND(E14,5)</f>
        <v>0</v>
      </c>
      <c r="H14" s="13">
        <f t="shared" si="2"/>
        <v>0</v>
      </c>
    </row>
    <row r="15" spans="2:8" x14ac:dyDescent="0.25">
      <c r="B15" s="10">
        <v>500</v>
      </c>
      <c r="C15" s="11">
        <v>3.5000000000000001E-3</v>
      </c>
      <c r="D15" s="11">
        <v>3.5000000000000001E-3</v>
      </c>
      <c r="E15" s="12">
        <f t="shared" si="0"/>
        <v>0</v>
      </c>
      <c r="F15" s="12">
        <f t="shared" si="1"/>
        <v>0</v>
      </c>
      <c r="G15" s="13">
        <f t="shared" si="2"/>
        <v>0</v>
      </c>
      <c r="H15" s="13">
        <f t="shared" si="2"/>
        <v>0</v>
      </c>
    </row>
    <row r="16" spans="2:8" x14ac:dyDescent="0.25">
      <c r="B16" s="10">
        <v>1000</v>
      </c>
      <c r="C16" s="11">
        <v>4.0000000000000001E-3</v>
      </c>
      <c r="D16" s="11">
        <v>4.0000000000000001E-3</v>
      </c>
      <c r="E16" s="12">
        <f t="shared" si="0"/>
        <v>0</v>
      </c>
      <c r="F16" s="12">
        <f t="shared" si="1"/>
        <v>0</v>
      </c>
      <c r="G16" s="13">
        <f t="shared" si="2"/>
        <v>0</v>
      </c>
      <c r="H16" s="13">
        <f t="shared" si="2"/>
        <v>0</v>
      </c>
    </row>
    <row r="17" spans="2:8" x14ac:dyDescent="0.25">
      <c r="B17" s="10">
        <v>1500</v>
      </c>
      <c r="C17" s="11">
        <v>5.4999999999999997E-3</v>
      </c>
      <c r="D17" s="11">
        <v>5.0000000000000001E-3</v>
      </c>
      <c r="E17" s="12">
        <f t="shared" si="0"/>
        <v>0</v>
      </c>
      <c r="F17" s="12">
        <f t="shared" si="1"/>
        <v>0</v>
      </c>
      <c r="G17" s="13">
        <f t="shared" si="2"/>
        <v>0</v>
      </c>
      <c r="H17" s="13">
        <f t="shared" si="2"/>
        <v>0</v>
      </c>
    </row>
    <row r="18" spans="2:8" x14ac:dyDescent="0.25">
      <c r="B18" s="10">
        <v>2000</v>
      </c>
      <c r="C18" s="11">
        <v>7.0000000000000001E-3</v>
      </c>
      <c r="D18" s="11">
        <v>6.0000000000000001E-3</v>
      </c>
      <c r="E18" s="12">
        <f t="shared" si="0"/>
        <v>0</v>
      </c>
      <c r="F18" s="12">
        <f t="shared" si="1"/>
        <v>0</v>
      </c>
      <c r="G18" s="13">
        <f t="shared" si="2"/>
        <v>0</v>
      </c>
      <c r="H18" s="13">
        <f t="shared" si="2"/>
        <v>0</v>
      </c>
    </row>
    <row r="19" spans="2:8" x14ac:dyDescent="0.25">
      <c r="B19" s="10">
        <v>3000</v>
      </c>
      <c r="C19" s="11">
        <v>1.15E-2</v>
      </c>
      <c r="D19" s="11">
        <v>7.4999999999999997E-3</v>
      </c>
      <c r="E19" s="12">
        <f t="shared" si="0"/>
        <v>0</v>
      </c>
      <c r="F19" s="12">
        <f t="shared" si="1"/>
        <v>0</v>
      </c>
      <c r="G19" s="13">
        <f t="shared" si="2"/>
        <v>0</v>
      </c>
      <c r="H19" s="13">
        <f t="shared" si="2"/>
        <v>0</v>
      </c>
    </row>
    <row r="20" spans="2:8" x14ac:dyDescent="0.25">
      <c r="B20" s="10">
        <v>4000</v>
      </c>
      <c r="C20" s="11">
        <v>1.6E-2</v>
      </c>
      <c r="D20" s="11">
        <v>8.9999999999999993E-3</v>
      </c>
      <c r="E20" s="12">
        <f t="shared" si="0"/>
        <v>0</v>
      </c>
      <c r="F20" s="12">
        <f t="shared" si="1"/>
        <v>0</v>
      </c>
      <c r="G20" s="13">
        <f t="shared" si="2"/>
        <v>0</v>
      </c>
      <c r="H20" s="13">
        <f t="shared" si="2"/>
        <v>0</v>
      </c>
    </row>
    <row r="21" spans="2:8" x14ac:dyDescent="0.25">
      <c r="B21" s="10">
        <v>6000</v>
      </c>
      <c r="C21" s="11">
        <v>1.7999999999999999E-2</v>
      </c>
      <c r="D21" s="11">
        <v>1.2E-2</v>
      </c>
      <c r="E21" s="12">
        <f t="shared" si="0"/>
        <v>0</v>
      </c>
      <c r="F21" s="12">
        <f t="shared" si="1"/>
        <v>0</v>
      </c>
      <c r="G21" s="13">
        <f t="shared" si="2"/>
        <v>0</v>
      </c>
      <c r="H21" s="13">
        <f t="shared" si="2"/>
        <v>0</v>
      </c>
    </row>
    <row r="22" spans="2:8" x14ac:dyDescent="0.25">
      <c r="B22" s="10">
        <v>8000</v>
      </c>
      <c r="C22" s="11">
        <v>2.1999999999999999E-2</v>
      </c>
      <c r="D22" s="11">
        <v>1.4999999999999999E-2</v>
      </c>
      <c r="E22" s="12">
        <f t="shared" si="0"/>
        <v>0</v>
      </c>
      <c r="F22" s="12">
        <f t="shared" si="1"/>
        <v>0</v>
      </c>
      <c r="G22" s="13">
        <f t="shared" si="2"/>
        <v>0</v>
      </c>
      <c r="H22" s="13">
        <f t="shared" si="2"/>
        <v>0</v>
      </c>
    </row>
  </sheetData>
  <sheetProtection password="AE9F" sheet="1" objects="1" scenarios="1" selectLockedCells="1" selectUnlockedCells="1"/>
  <mergeCells count="5">
    <mergeCell ref="C11:D11"/>
    <mergeCell ref="E11:F11"/>
    <mergeCell ref="G11:H11"/>
    <mergeCell ref="B10:D10"/>
    <mergeCell ref="E10:H10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showGridLines="0" showRowColHeaders="0" workbookViewId="0">
      <selection activeCell="G22" sqref="G22"/>
    </sheetView>
  </sheetViews>
  <sheetFormatPr baseColWidth="10" defaultRowHeight="15" x14ac:dyDescent="0.25"/>
  <cols>
    <col min="1" max="1" width="2.42578125" customWidth="1"/>
    <col min="2" max="2" width="8.28515625" customWidth="1"/>
    <col min="3" max="3" width="40.7109375" customWidth="1"/>
    <col min="4" max="4" width="12.140625" customWidth="1"/>
    <col min="5" max="5" width="9" customWidth="1"/>
  </cols>
  <sheetData>
    <row r="1" spans="2:7" ht="21" x14ac:dyDescent="0.35">
      <c r="B1" s="18" t="s">
        <v>58</v>
      </c>
      <c r="C1" s="18"/>
    </row>
    <row r="2" spans="2:7" ht="15.75" thickBot="1" x14ac:dyDescent="0.3"/>
    <row r="3" spans="2:7" x14ac:dyDescent="0.25">
      <c r="B3" s="159" t="s">
        <v>58</v>
      </c>
      <c r="C3" s="160"/>
      <c r="D3" s="163" t="s">
        <v>51</v>
      </c>
      <c r="E3" s="164"/>
      <c r="F3" s="164"/>
      <c r="G3" s="165"/>
    </row>
    <row r="4" spans="2:7" x14ac:dyDescent="0.25">
      <c r="B4" s="19"/>
      <c r="D4" s="166" t="s">
        <v>12</v>
      </c>
      <c r="E4" s="167"/>
      <c r="F4" s="166" t="s">
        <v>13</v>
      </c>
      <c r="G4" s="168"/>
    </row>
    <row r="5" spans="2:7" x14ac:dyDescent="0.25">
      <c r="B5" s="86" t="s">
        <v>50</v>
      </c>
      <c r="C5" s="88" t="s">
        <v>59</v>
      </c>
      <c r="D5" s="23" t="s">
        <v>10</v>
      </c>
      <c r="E5" s="21" t="s">
        <v>11</v>
      </c>
      <c r="F5" s="23" t="s">
        <v>10</v>
      </c>
      <c r="G5" s="22" t="s">
        <v>11</v>
      </c>
    </row>
    <row r="6" spans="2:7" x14ac:dyDescent="0.25">
      <c r="B6" s="27">
        <v>0</v>
      </c>
      <c r="C6" s="13" t="s">
        <v>64</v>
      </c>
      <c r="D6" s="28"/>
      <c r="E6" s="13">
        <v>25</v>
      </c>
      <c r="F6" s="28"/>
      <c r="G6" s="29">
        <v>20</v>
      </c>
    </row>
    <row r="7" spans="2:7" x14ac:dyDescent="0.25">
      <c r="B7" s="27">
        <v>1</v>
      </c>
      <c r="C7" s="13" t="s">
        <v>62</v>
      </c>
      <c r="D7" s="28">
        <v>26</v>
      </c>
      <c r="E7" s="13">
        <v>40</v>
      </c>
      <c r="F7" s="28">
        <v>21</v>
      </c>
      <c r="G7" s="29">
        <v>39</v>
      </c>
    </row>
    <row r="8" spans="2:7" x14ac:dyDescent="0.25">
      <c r="B8" s="27">
        <v>2</v>
      </c>
      <c r="C8" s="13" t="s">
        <v>60</v>
      </c>
      <c r="D8" s="28">
        <v>41</v>
      </c>
      <c r="E8" s="13">
        <v>60</v>
      </c>
      <c r="F8" s="28">
        <v>40</v>
      </c>
      <c r="G8" s="29">
        <v>69</v>
      </c>
    </row>
    <row r="9" spans="2:7" x14ac:dyDescent="0.25">
      <c r="B9" s="27">
        <v>3</v>
      </c>
      <c r="C9" s="13" t="s">
        <v>61</v>
      </c>
      <c r="D9" s="28">
        <v>61</v>
      </c>
      <c r="E9" s="13">
        <v>80</v>
      </c>
      <c r="F9" s="28">
        <v>70</v>
      </c>
      <c r="G9" s="29">
        <v>94</v>
      </c>
    </row>
    <row r="10" spans="2:7" ht="15.75" thickBot="1" x14ac:dyDescent="0.3">
      <c r="B10" s="20">
        <v>4</v>
      </c>
      <c r="C10" s="25" t="s">
        <v>63</v>
      </c>
      <c r="D10" s="24">
        <v>81</v>
      </c>
      <c r="E10" s="25"/>
      <c r="F10" s="24">
        <v>95</v>
      </c>
      <c r="G10" s="26"/>
    </row>
    <row r="11" spans="2:7" ht="15.75" thickBot="1" x14ac:dyDescent="0.3"/>
    <row r="12" spans="2:7" x14ac:dyDescent="0.25">
      <c r="B12" s="161" t="s">
        <v>52</v>
      </c>
      <c r="C12" s="162"/>
      <c r="D12" s="30"/>
      <c r="E12" s="157" t="s">
        <v>36</v>
      </c>
      <c r="F12" s="158"/>
    </row>
    <row r="13" spans="2:7" x14ac:dyDescent="0.25">
      <c r="B13" s="155"/>
      <c r="C13" s="156"/>
      <c r="D13" s="35" t="s">
        <v>19</v>
      </c>
      <c r="E13" s="35" t="s">
        <v>9</v>
      </c>
      <c r="F13" s="36" t="s">
        <v>14</v>
      </c>
    </row>
    <row r="14" spans="2:7" x14ac:dyDescent="0.25">
      <c r="B14" s="151" t="s">
        <v>24</v>
      </c>
      <c r="C14" s="152"/>
      <c r="D14" s="12">
        <f>Einschlusskriterien!N19</f>
        <v>0</v>
      </c>
      <c r="E14" s="13">
        <f>IF($D14&lt;=$E$6,0,IF($D14&lt;=$E$7,1,IF($D14&lt;=$E$8,2,IF($D14&lt;=$E$9,3,4))))</f>
        <v>0</v>
      </c>
      <c r="F14" s="29">
        <f>IF($D14&lt;=$G$6,0,IF($D14&lt;=$G$7,1,IF($D14&lt;=$G$8,2,IF($D14&lt;=$G$9,3,4))))</f>
        <v>0</v>
      </c>
    </row>
    <row r="15" spans="2:7" x14ac:dyDescent="0.25">
      <c r="B15" s="151" t="s">
        <v>25</v>
      </c>
      <c r="C15" s="152"/>
      <c r="D15" s="12">
        <f>Einschlusskriterien!N20</f>
        <v>0</v>
      </c>
      <c r="E15" s="13">
        <f>IF($D15&lt;=$E$6,0,IF($D15&lt;=$E$7,1,IF($D15&lt;=$E$8,2,IF($D15&lt;=$E$9,3,4))))</f>
        <v>0</v>
      </c>
      <c r="F15" s="29">
        <f>IF($D15&lt;=$G$6,0,IF($D15&lt;=$G$7,1,IF($D15&lt;=$G$8,2,IF($D15&lt;=$G$9,3,4))))</f>
        <v>0</v>
      </c>
    </row>
    <row r="16" spans="2:7" x14ac:dyDescent="0.25">
      <c r="B16" s="151" t="s">
        <v>26</v>
      </c>
      <c r="C16" s="152"/>
      <c r="D16" s="12">
        <f>Einschlusskriterien!N21</f>
        <v>0</v>
      </c>
      <c r="E16" s="13">
        <f>IF($D16&lt;=$E$6,0,IF($D16&lt;=$E$7,1,IF($D16&lt;=$E$8,2,IF($D16&lt;=$E$9,3,4))))</f>
        <v>0</v>
      </c>
      <c r="F16" s="29">
        <f>IF($D16&lt;=$G$6,0,IF($D16&lt;=$G$7,1,IF($D16&lt;=$G$8,2,IF($D16&lt;=$G$9,3,4))))</f>
        <v>0</v>
      </c>
    </row>
    <row r="17" spans="2:6" ht="15.75" thickBot="1" x14ac:dyDescent="0.3">
      <c r="B17" s="153" t="s">
        <v>33</v>
      </c>
      <c r="C17" s="154"/>
      <c r="D17" s="31">
        <f>Einschlusskriterien!N22</f>
        <v>0</v>
      </c>
      <c r="E17" s="32">
        <f>IF($D17&lt;=$E$6,0,IF($D17&lt;=$E$7,1,IF($D17&lt;=$E$8,2,IF($D17&lt;=$E$9,3,4))))</f>
        <v>0</v>
      </c>
      <c r="F17" s="33">
        <f>IF($D17&lt;=$G$6,0,IF($D17&lt;=$G$7,1,IF($D17&lt;=$G$8,2,IF($D17&lt;=$G$9,3,4))))</f>
        <v>0</v>
      </c>
    </row>
  </sheetData>
  <sheetProtection password="AE9F" sheet="1" objects="1" scenarios="1" selectLockedCells="1" selectUnlockedCells="1"/>
  <mergeCells count="11">
    <mergeCell ref="E12:F12"/>
    <mergeCell ref="B3:C3"/>
    <mergeCell ref="B12:C12"/>
    <mergeCell ref="D3:G3"/>
    <mergeCell ref="D4:E4"/>
    <mergeCell ref="F4:G4"/>
    <mergeCell ref="B14:C14"/>
    <mergeCell ref="B15:C15"/>
    <mergeCell ref="B16:C16"/>
    <mergeCell ref="B17:C17"/>
    <mergeCell ref="B13:C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Einschlusskriterien</vt:lpstr>
      <vt:lpstr>ISO 7029</vt:lpstr>
      <vt:lpstr>Einteilung des Hörverlusts</vt:lpstr>
      <vt:lpstr>age</vt:lpstr>
      <vt:lpstr>alter_limit</vt:lpstr>
      <vt:lpstr>alter18</vt:lpstr>
      <vt:lpstr>gender</vt:lpstr>
      <vt:lpstr>include_difference</vt:lpstr>
      <vt:lpstr>include_severity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Rahne, Torsten</dc:creator>
  <cp:lastModifiedBy>Rahne, Torsten</cp:lastModifiedBy>
  <dcterms:created xsi:type="dcterms:W3CDTF">2015-01-30T17:06:12Z</dcterms:created>
  <dcterms:modified xsi:type="dcterms:W3CDTF">2016-01-27T13:48:37Z</dcterms:modified>
</cp:coreProperties>
</file>